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es.ey.com/sites/ExpresindeInters/Shared Documents/Proyecto/3. Delivery/4. Formacion/Ciclo de formación 5/C2/"/>
    </mc:Choice>
  </mc:AlternateContent>
  <xr:revisionPtr revIDLastSave="13" documentId="8_{8875E41F-19A0-4CB8-ABD7-EF8AA624C9B1}" xr6:coauthVersionLast="47" xr6:coauthVersionMax="47" xr10:uidLastSave="{5A2AE0D7-CFEF-425E-8521-A7BF8CA73173}"/>
  <bookViews>
    <workbookView xWindow="-110" yWindow="-110" windowWidth="19420" windowHeight="10420" xr2:uid="{E6C4E36C-E67C-4E72-8EAA-F085F68D2A56}"/>
  </bookViews>
  <sheets>
    <sheet name="Sheet1" sheetId="1" r:id="rId1"/>
    <sheet name="Sheet2" sheetId="2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5" i="1" s="1"/>
  <c r="C16" i="1" s="1"/>
  <c r="I17" i="2"/>
  <c r="J17" i="2" s="1"/>
  <c r="J16" i="2"/>
  <c r="K16" i="2" s="1"/>
  <c r="L16" i="2" s="1"/>
  <c r="M16" i="2" s="1"/>
  <c r="N16" i="2" s="1"/>
  <c r="K9" i="2"/>
  <c r="L9" i="2" s="1"/>
  <c r="M9" i="2" s="1"/>
  <c r="N9" i="2" s="1"/>
  <c r="J9" i="2"/>
  <c r="J8" i="2"/>
  <c r="K8" i="2" s="1"/>
  <c r="L8" i="2" s="1"/>
  <c r="M8" i="2" s="1"/>
  <c r="N8" i="2" s="1"/>
  <c r="E11" i="2"/>
  <c r="E12" i="2" s="1"/>
  <c r="E23" i="2" s="1"/>
  <c r="D6" i="2"/>
  <c r="E9" i="2" s="1"/>
  <c r="E14" i="2" s="1"/>
  <c r="E19" i="2" s="1"/>
  <c r="E17" i="2"/>
  <c r="F17" i="2"/>
  <c r="F22" i="2" s="1"/>
  <c r="G17" i="2"/>
  <c r="G22" i="2" s="1"/>
  <c r="H17" i="2"/>
  <c r="I22" i="2"/>
  <c r="E22" i="2"/>
  <c r="H22" i="2"/>
  <c r="D22" i="2"/>
  <c r="D14" i="2"/>
  <c r="C7" i="1"/>
  <c r="D17" i="2"/>
  <c r="D9" i="2"/>
  <c r="D12" i="2"/>
  <c r="D23" i="2" s="1"/>
  <c r="D8" i="2"/>
  <c r="C17" i="2"/>
  <c r="C22" i="2" s="1"/>
  <c r="C12" i="2"/>
  <c r="C6" i="2"/>
  <c r="C5" i="1"/>
  <c r="C19" i="1" l="1"/>
  <c r="C20" i="1" s="1"/>
  <c r="C12" i="1"/>
  <c r="C14" i="1" s="1"/>
  <c r="K17" i="2"/>
  <c r="D25" i="2"/>
  <c r="D26" i="2" s="1"/>
  <c r="E6" i="2"/>
  <c r="C25" i="2"/>
  <c r="C26" i="2" s="1"/>
  <c r="F11" i="2"/>
  <c r="G11" i="2" s="1"/>
  <c r="H11" i="2" s="1"/>
  <c r="D19" i="2"/>
  <c r="D21" i="2" s="1"/>
  <c r="E8" i="2"/>
  <c r="E21" i="2"/>
  <c r="J22" i="2"/>
  <c r="F9" i="2"/>
  <c r="F14" i="2" s="1"/>
  <c r="F19" i="2" s="1"/>
  <c r="C23" i="2"/>
  <c r="C21" i="2"/>
  <c r="K22" i="2" l="1"/>
  <c r="L17" i="2"/>
  <c r="F12" i="2"/>
  <c r="F23" i="2" s="1"/>
  <c r="G12" i="2"/>
  <c r="G23" i="2" s="1"/>
  <c r="F6" i="2"/>
  <c r="E25" i="2"/>
  <c r="E26" i="2" s="1"/>
  <c r="F8" i="2"/>
  <c r="H12" i="2"/>
  <c r="M17" i="2" l="1"/>
  <c r="L22" i="2"/>
  <c r="H23" i="2"/>
  <c r="I12" i="2"/>
  <c r="J12" i="2" s="1"/>
  <c r="F25" i="2"/>
  <c r="F26" i="2" s="1"/>
  <c r="G6" i="2"/>
  <c r="G9" i="2"/>
  <c r="G8" i="2"/>
  <c r="F21" i="2"/>
  <c r="I14" i="2"/>
  <c r="I19" i="2" s="1"/>
  <c r="N17" i="2" l="1"/>
  <c r="N22" i="2" s="1"/>
  <c r="M22" i="2"/>
  <c r="G19" i="2"/>
  <c r="G21" i="2" s="1"/>
  <c r="G14" i="2"/>
  <c r="G25" i="2"/>
  <c r="G26" i="2" s="1"/>
  <c r="H9" i="2"/>
  <c r="H8" i="2"/>
  <c r="H6" i="2"/>
  <c r="K12" i="2"/>
  <c r="J11" i="2"/>
  <c r="J14" i="2"/>
  <c r="J19" i="2" s="1"/>
  <c r="L12" i="2" l="1"/>
  <c r="K11" i="2"/>
  <c r="H25" i="2"/>
  <c r="H26" i="2" s="1"/>
  <c r="I6" i="2"/>
  <c r="H14" i="2"/>
  <c r="H19" i="2" s="1"/>
  <c r="H21" i="2" s="1"/>
  <c r="K14" i="2"/>
  <c r="K19" i="2" s="1"/>
  <c r="M12" i="2" l="1"/>
  <c r="L11" i="2"/>
  <c r="I25" i="2"/>
  <c r="J6" i="2"/>
  <c r="L14" i="2"/>
  <c r="L19" i="2" s="1"/>
  <c r="N12" i="2" l="1"/>
  <c r="N11" i="2" s="1"/>
  <c r="M11" i="2"/>
  <c r="J25" i="2"/>
  <c r="J26" i="2" s="1"/>
  <c r="K6" i="2"/>
  <c r="M14" i="2"/>
  <c r="M19" i="2" s="1"/>
  <c r="K25" i="2" l="1"/>
  <c r="K26" i="2" s="1"/>
  <c r="L6" i="2"/>
  <c r="N14" i="2"/>
  <c r="N19" i="2" s="1"/>
  <c r="J21" i="2"/>
  <c r="I23" i="2"/>
  <c r="I11" i="2"/>
  <c r="I26" i="2" s="1"/>
  <c r="I21" i="2"/>
  <c r="L25" i="2" l="1"/>
  <c r="L26" i="2" s="1"/>
  <c r="M6" i="2"/>
  <c r="J23" i="2"/>
  <c r="M25" i="2" l="1"/>
  <c r="M26" i="2" s="1"/>
  <c r="N6" i="2"/>
  <c r="N25" i="2" s="1"/>
  <c r="N26" i="2" s="1"/>
  <c r="K21" i="2"/>
  <c r="K23" i="2"/>
  <c r="L21" i="2" l="1"/>
  <c r="L23" i="2"/>
  <c r="M21" i="2" l="1"/>
  <c r="M23" i="2"/>
  <c r="N21" i="2"/>
  <c r="N23" i="2"/>
</calcChain>
</file>

<file path=xl/sharedStrings.xml><?xml version="1.0" encoding="utf-8"?>
<sst xmlns="http://schemas.openxmlformats.org/spreadsheetml/2006/main" count="72" uniqueCount="60">
  <si>
    <t>USD</t>
  </si>
  <si>
    <t>Churn rate</t>
  </si>
  <si>
    <t>LTV</t>
  </si>
  <si>
    <t>LTV/CAC</t>
  </si>
  <si>
    <t>C1YV</t>
  </si>
  <si>
    <t>MM USD</t>
  </si>
  <si>
    <t>Nuevos clientes</t>
  </si>
  <si>
    <t>Clientes retirados</t>
  </si>
  <si>
    <t>Total clientes</t>
  </si>
  <si>
    <t>CAC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</si>
  <si>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</si>
  <si>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</si>
  <si>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</si>
  <si>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</si>
  <si>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</si>
  <si>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</si>
  <si>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</si>
  <si>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</si>
  <si>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</si>
  <si>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</si>
  <si>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</si>
  <si>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</si>
  <si>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Novos clientes</t>
  </si>
  <si>
    <t>Clientes retraídos</t>
  </si>
  <si>
    <t>Total de clientes</t>
  </si>
  <si>
    <t>Taxa de aquisição de clientes</t>
  </si>
  <si>
    <t>Taxa de rotatividade do cliente</t>
  </si>
  <si>
    <t>Orçamento total de marketing</t>
  </si>
  <si>
    <t>Tempo médio de "vida" de um cliente</t>
  </si>
  <si>
    <t>Bilhete médio</t>
  </si>
  <si>
    <t>Freqüência de compra</t>
  </si>
  <si>
    <t>MRR (receita mensal recorrente)</t>
  </si>
  <si>
    <t>Margem bruta</t>
  </si>
  <si>
    <t>Meses para recuperar o CAC</t>
  </si>
  <si>
    <t>Receita</t>
  </si>
  <si>
    <t>Lucro</t>
  </si>
  <si>
    <t>Visão geral dos negócios</t>
  </si>
  <si>
    <t>Número de novos clientes</t>
  </si>
  <si>
    <t>CAC (Custo de Aquisição do Cliente)</t>
  </si>
  <si>
    <t>Vida útil média de um cliente</t>
  </si>
  <si>
    <t>Margem Bruta</t>
  </si>
  <si>
    <t>Qual é a minha receita mensal projetada?</t>
  </si>
  <si>
    <t>Quantos clientes eu aspiro a ter?</t>
  </si>
  <si>
    <t>Investimento em marketing</t>
  </si>
  <si>
    <t>*Não se detenha nos números apresentados, é apenas um exemplo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</si>
  <si>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</si>
  <si>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</si>
  <si>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</si>
  <si>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</si>
  <si>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</si>
  <si>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</si>
  <si>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</si>
  <si>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</si>
  <si>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</si>
  <si>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</si>
  <si>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</si>
  <si>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</si>
  <si>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USD/mês</t>
  </si>
  <si>
    <t>mês</t>
  </si>
  <si>
    <t>#/mês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</si>
</sst>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0.0"/>
  </numFmts>
  <fonts count="6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name val="Arial Narrow"/>
      <family val="2"/>
    </font>
    <font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44" fontId="0" fillId="0" borderId="2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1" applyNumberFormat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0" fontId="0" fillId="0" borderId="3" xfId="2" applyNumberFormat="1" applyFont="1" applyBorder="1"/>
    <xf numFmtId="44" fontId="0" fillId="0" borderId="0" xfId="1" applyFont="1" applyBorder="1"/>
    <xf numFmtId="9" fontId="0" fillId="0" borderId="0" xfId="0" applyNumberFormat="1" applyBorder="1"/>
    <xf numFmtId="2" fontId="0" fillId="0" borderId="2" xfId="0" applyNumberFormat="1" applyBorder="1"/>
    <xf numFmtId="2" fontId="0" fillId="0" borderId="7" xfId="1" applyNumberFormat="1" applyFont="1" applyBorder="1"/>
    <xf numFmtId="2" fontId="0" fillId="0" borderId="0" xfId="1" applyNumberFormat="1" applyFont="1" applyBorder="1"/>
    <xf numFmtId="0" fontId="3" fillId="0" borderId="0" xfId="0" applyFont="1"/>
    <xf numFmtId="44" fontId="0" fillId="0" borderId="2" xfId="0" applyNumberFormat="1" applyBorder="1"/>
    <xf numFmtId="0" fontId="0" fillId="0" borderId="2" xfId="0" applyNumberFormat="1" applyBorder="1"/>
    <xf numFmtId="9" fontId="0" fillId="0" borderId="2" xfId="2" applyFont="1" applyBorder="1"/>
    <xf numFmtId="9" fontId="0" fillId="0" borderId="7" xfId="2" applyFont="1" applyBorder="1"/>
    <xf numFmtId="44" fontId="0" fillId="0" borderId="7" xfId="0" applyNumberFormat="1" applyBorder="1"/>
    <xf numFmtId="44" fontId="0" fillId="0" borderId="3" xfId="0" applyNumberFormat="1" applyBorder="1"/>
    <xf numFmtId="44" fontId="0" fillId="0" borderId="8" xfId="0" applyNumberFormat="1" applyBorder="1"/>
    <xf numFmtId="2" fontId="0" fillId="0" borderId="3" xfId="0" applyNumberFormat="1" applyBorder="1"/>
    <xf numFmtId="44" fontId="0" fillId="0" borderId="5" xfId="1" applyFont="1" applyBorder="1"/>
    <xf numFmtId="2" fontId="0" fillId="0" borderId="8" xfId="1" applyNumberFormat="1" applyFont="1" applyBorder="1"/>
    <xf numFmtId="9" fontId="0" fillId="0" borderId="5" xfId="0" applyNumberFormat="1" applyBorder="1"/>
    <xf numFmtId="44" fontId="0" fillId="0" borderId="8" xfId="1" applyFont="1" applyBorder="1"/>
    <xf numFmtId="44" fontId="0" fillId="0" borderId="3" xfId="1" applyFont="1" applyBorder="1"/>
    <xf numFmtId="9" fontId="0" fillId="0" borderId="3" xfId="2" applyFont="1" applyBorder="1"/>
    <xf numFmtId="9" fontId="0" fillId="0" borderId="8" xfId="2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Nuevos clientes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Sheet3!$C$3:$N$3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BD-4AD0-8E3D-35FDDA2A6724}"/>
            </c:ext>
          </c:extLst>
        </c:ser>
        <c:ser>
          <c:idx val="1"/>
          <c:order val="1"/>
          <c:tx>
            <c:strRef>
              <c:f>Sheet3!$B$4</c:f>
              <c:strCache>
                <c:ptCount val="1"/>
                <c:pt idx="0">
                  <c:v>Clientes retirados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Sheet3!$C$4:$N$4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-3</c:v>
                </c:pt>
                <c:pt idx="6">
                  <c:v>-4</c:v>
                </c:pt>
                <c:pt idx="7">
                  <c:v>-4</c:v>
                </c:pt>
                <c:pt idx="8">
                  <c:v>-5</c:v>
                </c:pt>
                <c:pt idx="9">
                  <c:v>-6</c:v>
                </c:pt>
                <c:pt idx="10">
                  <c:v>-7</c:v>
                </c:pt>
                <c:pt idx="11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AD0-8E3D-35FDDA2A6724}"/>
            </c:ext>
          </c:extLst>
        </c:ser>
        <c:ser>
          <c:idx val="2"/>
          <c:order val="2"/>
          <c:tx>
            <c:v>Clientes reincorporados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Sheet3!$C$6:$N$6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BD-4AD0-8E3D-35FDDA2A6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43159800"/>
        <c:axId val="943160456"/>
      </c:barChart>
      <c:catAx>
        <c:axId val="94315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3160456"/>
        <c:crosses val="autoZero"/>
        <c:auto val="1"/>
        <c:lblAlgn val="ctr"/>
        <c:lblOffset val="100"/>
        <c:noMultiLvlLbl val="0"/>
      </c:catAx>
      <c:valAx>
        <c:axId val="9431604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4315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544752</xdr:colOff>
      <xdr:row>6</xdr:row>
      <xdr:rowOff>41472</xdr:rowOff>
    </xdr:from>
    <xdr:to>
      <xdr:col>9</xdr:col>
      <xdr:colOff>90024</xdr:colOff>
      <xdr:row>21</xdr:row>
      <xdr:rowOff>119695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D4084E-28D8-4BEF-A42D-08FBE0CDB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20B2-EE8F-4B58-BC9B-B87D7213A410}">
  <dimension ref="A1:H22"/>
  <sheetViews>
    <sheetView showGridLines="0" tabSelected="1" zoomScale="113" workbookViewId="0">
      <selection activeCell="C10" sqref="C10"/>
    </sheetView>
  </sheetViews>
  <sheetFormatPr defaultColWidth="0" defaultRowHeight="14" zeroHeight="1" x14ac:dyDescent="0.3"/>
  <cols>
    <col min="1" max="1" width="4.19921875" customWidth="1"/>
    <col min="2" max="2" width="37.09765625" bestFit="1" customWidth="1"/>
    <col min="3" max="3" width="16.19921875" bestFit="1" customWidth="1"/>
    <col min="4" max="4" width="8.796875" customWidth="1"/>
    <col min="5" max="5" width="9.3984375" bestFit="1" customWidth="1"/>
    <col min="6" max="6" width="9.8984375" bestFit="1" customWidth="1"/>
    <col min="7" max="7" width="8.796875" customWidth="1"/>
    <col min="8" max="8" width="5.19921875" customWidth="1"/>
    <col min="9" max="16384" width="8.796875" hidden="1"/>
  </cols>
  <sheetData>
    <row r="1" spans="2:7" x14ac:dyDescent="0.3"/>
    <row r="2" spans="2:7" ht="18.5" thickBot="1" x14ac:dyDescent="0.45">
      <c r="B2" s="20" t="s">
        <v>36</v>
      </c>
    </row>
    <row r="3" spans="2:7" x14ac:dyDescent="0.3">
      <c r="B3" s="1" t="s">
        <v>27</v>
      </c>
      <c r="C3" s="2">
        <v>1000</v>
      </c>
      <c r="D3" s="3" t="s">
        <v>57</v>
      </c>
      <c r="E3" s="3"/>
      <c r="F3" s="3"/>
      <c r="G3" s="4"/>
    </row>
    <row r="4" spans="2:7" x14ac:dyDescent="0.3">
      <c r="B4" s="5" t="s">
        <v>37</v>
      </c>
      <c r="C4" s="6">
        <v>8</v>
      </c>
      <c r="D4" s="7"/>
      <c r="E4" s="7"/>
      <c r="F4" s="7"/>
      <c r="G4" s="8"/>
    </row>
    <row r="5" spans="2:7" ht="14.5" thickBot="1" x14ac:dyDescent="0.35">
      <c r="B5" s="9" t="s">
        <v>38</v>
      </c>
      <c r="C5" s="10">
        <f>+C3/C4</f>
        <v>125</v>
      </c>
      <c r="D5" s="11" t="s">
        <v>0</v>
      </c>
      <c r="E5" s="11"/>
      <c r="F5" s="11"/>
      <c r="G5" s="12"/>
    </row>
    <row r="6" spans="2:7" ht="14.5" thickBot="1" x14ac:dyDescent="0.35"/>
    <row r="7" spans="2:7" x14ac:dyDescent="0.3">
      <c r="B7" s="1" t="s">
        <v>39</v>
      </c>
      <c r="C7" s="13">
        <f>1/G7</f>
        <v>12.048192771084336</v>
      </c>
      <c r="D7" s="3" t="s">
        <v>58</v>
      </c>
      <c r="E7" s="3"/>
      <c r="F7" s="3" t="s">
        <v>1</v>
      </c>
      <c r="G7" s="14">
        <v>8.3000000000000004E-2</v>
      </c>
    </row>
    <row r="8" spans="2:7" x14ac:dyDescent="0.3">
      <c r="B8" s="5" t="s">
        <v>29</v>
      </c>
      <c r="C8" s="15">
        <v>49</v>
      </c>
      <c r="D8" s="7" t="s">
        <v>0</v>
      </c>
      <c r="E8" s="7"/>
      <c r="F8" s="7"/>
      <c r="G8" s="8"/>
    </row>
    <row r="9" spans="2:7" x14ac:dyDescent="0.3">
      <c r="B9" s="5" t="s">
        <v>30</v>
      </c>
      <c r="C9" s="7">
        <v>1</v>
      </c>
      <c r="D9" s="7" t="s">
        <v>59</v>
      </c>
      <c r="E9" s="7"/>
      <c r="F9" s="7"/>
      <c r="G9" s="8"/>
    </row>
    <row r="10" spans="2:7" x14ac:dyDescent="0.3">
      <c r="B10" s="5" t="s">
        <v>31</v>
      </c>
      <c r="C10" s="15">
        <f>+C8*C9</f>
        <v>49</v>
      </c>
      <c r="D10" s="7" t="s">
        <v>57</v>
      </c>
      <c r="E10" s="7"/>
      <c r="F10" s="7"/>
      <c r="G10" s="8"/>
    </row>
    <row r="11" spans="2:7" x14ac:dyDescent="0.3">
      <c r="B11" s="5" t="s">
        <v>40</v>
      </c>
      <c r="C11" s="16">
        <v>0.5</v>
      </c>
      <c r="D11" s="7"/>
      <c r="E11" s="7"/>
      <c r="F11" s="7"/>
      <c r="G11" s="8"/>
    </row>
    <row r="12" spans="2:7" ht="14.5" thickBot="1" x14ac:dyDescent="0.35">
      <c r="B12" s="9" t="s">
        <v>2</v>
      </c>
      <c r="C12" s="10">
        <f>+C7*C10*C11</f>
        <v>295.18072289156623</v>
      </c>
      <c r="D12" s="11" t="s">
        <v>0</v>
      </c>
      <c r="E12" s="11"/>
      <c r="F12" s="11"/>
      <c r="G12" s="12"/>
    </row>
    <row r="13" spans="2:7" ht="14.5" thickBot="1" x14ac:dyDescent="0.35"/>
    <row r="14" spans="2:7" x14ac:dyDescent="0.3">
      <c r="B14" s="1" t="s">
        <v>3</v>
      </c>
      <c r="C14" s="17">
        <f>+C12/C5</f>
        <v>2.3614457831325297</v>
      </c>
      <c r="D14" s="3"/>
      <c r="E14" s="3"/>
      <c r="F14" s="3"/>
      <c r="G14" s="4"/>
    </row>
    <row r="15" spans="2:7" x14ac:dyDescent="0.3">
      <c r="B15" s="5" t="s">
        <v>4</v>
      </c>
      <c r="C15" s="15">
        <f>+C10*C11*12</f>
        <v>294</v>
      </c>
      <c r="D15" s="7"/>
      <c r="E15" s="7"/>
      <c r="F15" s="7"/>
      <c r="G15" s="8"/>
    </row>
    <row r="16" spans="2:7" ht="14.5" thickBot="1" x14ac:dyDescent="0.35">
      <c r="B16" s="9" t="s">
        <v>33</v>
      </c>
      <c r="C16" s="18">
        <f>+C5/C15*12</f>
        <v>5.1020408163265305</v>
      </c>
      <c r="D16" s="11"/>
      <c r="E16" s="11"/>
      <c r="F16" s="11"/>
      <c r="G16" s="12"/>
    </row>
    <row r="17" spans="2:7" ht="14.5" thickBot="1" x14ac:dyDescent="0.35"/>
    <row r="18" spans="2:7" x14ac:dyDescent="0.3">
      <c r="B18" s="1" t="s">
        <v>41</v>
      </c>
      <c r="C18" s="2">
        <v>150</v>
      </c>
      <c r="D18" s="3" t="s">
        <v>5</v>
      </c>
      <c r="E18" s="3"/>
      <c r="F18" s="3"/>
      <c r="G18" s="4"/>
    </row>
    <row r="19" spans="2:7" x14ac:dyDescent="0.3">
      <c r="B19" s="5" t="s">
        <v>42</v>
      </c>
      <c r="C19" s="19">
        <f>+C18*10000/C10</f>
        <v>30612.244897959183</v>
      </c>
      <c r="D19" s="7"/>
      <c r="E19" s="7"/>
      <c r="F19" s="7"/>
      <c r="G19" s="8"/>
    </row>
    <row r="20" spans="2:7" ht="14.5" thickBot="1" x14ac:dyDescent="0.35">
      <c r="B20" s="9" t="s">
        <v>43</v>
      </c>
      <c r="C20" s="10">
        <f>+C19*C5/1000</f>
        <v>3826.5306122448978</v>
      </c>
      <c r="D20" s="11" t="s">
        <v>5</v>
      </c>
      <c r="E20" s="11"/>
      <c r="F20" s="11"/>
      <c r="G20" s="12"/>
    </row>
    <row r="21" spans="2:7" x14ac:dyDescent="0.3"/>
    <row r="22" spans="2:7" x14ac:dyDescent="0.3">
      <c r="B22" s="42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A2945-DF09-48B2-95F1-059B75080AE7}">
  <dimension ref="B2:N26"/>
  <sheetViews>
    <sheetView showGridLines="0" zoomScale="102" zoomScaleNormal="87" workbookViewId="0">
      <selection activeCell="K10" sqref="K10"/>
    </sheetView>
  </sheetViews>
  <sheetFormatPr defaultRowHeight="14" x14ac:dyDescent="0.3"/>
  <cols>
    <col min="2" max="2" width="35.09765625" bestFit="1" customWidth="1"/>
    <col min="3" max="3" width="14.296875" bestFit="1" customWidth="1"/>
    <col min="4" max="4" width="14.3984375" bestFit="1" customWidth="1"/>
    <col min="5" max="5" width="14.296875" bestFit="1" customWidth="1"/>
    <col min="6" max="14" width="14.8984375" bestFit="1" customWidth="1"/>
  </cols>
  <sheetData>
    <row r="2" spans="2:14" ht="14.5" thickBot="1" x14ac:dyDescent="0.35"/>
    <row r="3" spans="2:14" ht="14.5" thickBot="1" x14ac:dyDescent="0.35">
      <c r="C3" s="36" t="s">
        <v>45</v>
      </c>
      <c r="D3" s="37" t="s">
        <v>46</v>
      </c>
      <c r="E3" s="37" t="s">
        <v>47</v>
      </c>
      <c r="F3" s="37" t="s">
        <v>48</v>
      </c>
      <c r="G3" s="37" t="s">
        <v>49</v>
      </c>
      <c r="H3" s="37" t="s">
        <v>50</v>
      </c>
      <c r="I3" s="37" t="s">
        <v>51</v>
      </c>
      <c r="J3" s="37" t="s">
        <v>52</v>
      </c>
      <c r="K3" s="37" t="s">
        <v>53</v>
      </c>
      <c r="L3" s="37" t="s">
        <v>54</v>
      </c>
      <c r="M3" s="37" t="s">
        <v>55</v>
      </c>
      <c r="N3" s="38" t="s">
        <v>56</v>
      </c>
    </row>
    <row r="4" spans="2:14" x14ac:dyDescent="0.3">
      <c r="B4" s="39" t="s">
        <v>22</v>
      </c>
      <c r="C4" s="7">
        <v>5</v>
      </c>
      <c r="D4" s="7">
        <v>4</v>
      </c>
      <c r="E4" s="7">
        <v>7</v>
      </c>
      <c r="F4" s="7">
        <v>8</v>
      </c>
      <c r="G4" s="7">
        <v>9</v>
      </c>
      <c r="H4" s="7">
        <v>7</v>
      </c>
      <c r="I4" s="7">
        <v>10</v>
      </c>
      <c r="J4" s="7">
        <v>12</v>
      </c>
      <c r="K4" s="7">
        <v>14</v>
      </c>
      <c r="L4" s="7">
        <v>17</v>
      </c>
      <c r="M4" s="7">
        <v>20</v>
      </c>
      <c r="N4" s="8">
        <v>24</v>
      </c>
    </row>
    <row r="5" spans="2:14" x14ac:dyDescent="0.3">
      <c r="B5" s="40" t="s">
        <v>23</v>
      </c>
      <c r="C5" s="7">
        <v>0</v>
      </c>
      <c r="D5" s="7">
        <v>1</v>
      </c>
      <c r="E5" s="7">
        <v>1</v>
      </c>
      <c r="F5" s="7">
        <v>2</v>
      </c>
      <c r="G5" s="7">
        <v>2</v>
      </c>
      <c r="H5" s="7">
        <v>3</v>
      </c>
      <c r="I5" s="7">
        <v>4</v>
      </c>
      <c r="J5" s="7">
        <v>4</v>
      </c>
      <c r="K5" s="7">
        <v>5</v>
      </c>
      <c r="L5" s="7">
        <v>6</v>
      </c>
      <c r="M5" s="7">
        <v>7</v>
      </c>
      <c r="N5" s="8">
        <v>8</v>
      </c>
    </row>
    <row r="6" spans="2:14" ht="14.5" thickBot="1" x14ac:dyDescent="0.35">
      <c r="B6" s="41" t="s">
        <v>24</v>
      </c>
      <c r="C6" s="11">
        <f>+C4-C5</f>
        <v>5</v>
      </c>
      <c r="D6" s="11">
        <f>+C6+D4-D5</f>
        <v>8</v>
      </c>
      <c r="E6" s="11">
        <f t="shared" ref="E6:N6" si="0">+D6+E4-E5</f>
        <v>14</v>
      </c>
      <c r="F6" s="11">
        <f t="shared" si="0"/>
        <v>20</v>
      </c>
      <c r="G6" s="11">
        <f t="shared" si="0"/>
        <v>27</v>
      </c>
      <c r="H6" s="11">
        <f t="shared" si="0"/>
        <v>31</v>
      </c>
      <c r="I6" s="11">
        <f t="shared" si="0"/>
        <v>37</v>
      </c>
      <c r="J6" s="11">
        <f t="shared" si="0"/>
        <v>45</v>
      </c>
      <c r="K6" s="11">
        <f t="shared" si="0"/>
        <v>54</v>
      </c>
      <c r="L6" s="11">
        <f t="shared" si="0"/>
        <v>65</v>
      </c>
      <c r="M6" s="11">
        <f t="shared" si="0"/>
        <v>78</v>
      </c>
      <c r="N6" s="12">
        <f t="shared" si="0"/>
        <v>94</v>
      </c>
    </row>
    <row r="7" spans="2:14" ht="14.5" thickBot="1" x14ac:dyDescent="0.35"/>
    <row r="8" spans="2:14" x14ac:dyDescent="0.3">
      <c r="B8" s="39" t="s">
        <v>25</v>
      </c>
      <c r="C8" s="3"/>
      <c r="D8" s="23">
        <f>+D4/C6</f>
        <v>0.8</v>
      </c>
      <c r="E8" s="23">
        <f t="shared" ref="E8:H8" si="1">+E4/D6</f>
        <v>0.875</v>
      </c>
      <c r="F8" s="23">
        <f t="shared" si="1"/>
        <v>0.5714285714285714</v>
      </c>
      <c r="G8" s="23">
        <f t="shared" si="1"/>
        <v>0.45</v>
      </c>
      <c r="H8" s="23">
        <f t="shared" si="1"/>
        <v>0.25925925925925924</v>
      </c>
      <c r="I8" s="23">
        <v>0.3</v>
      </c>
      <c r="J8" s="23">
        <f>+I8</f>
        <v>0.3</v>
      </c>
      <c r="K8" s="23">
        <f t="shared" ref="K8:N8" si="2">+J8</f>
        <v>0.3</v>
      </c>
      <c r="L8" s="23">
        <f t="shared" si="2"/>
        <v>0.3</v>
      </c>
      <c r="M8" s="23">
        <f t="shared" si="2"/>
        <v>0.3</v>
      </c>
      <c r="N8" s="34">
        <f t="shared" si="2"/>
        <v>0.3</v>
      </c>
    </row>
    <row r="9" spans="2:14" ht="14.5" thickBot="1" x14ac:dyDescent="0.35">
      <c r="B9" s="41" t="s">
        <v>26</v>
      </c>
      <c r="C9" s="11"/>
      <c r="D9" s="24">
        <f>+D5/C6</f>
        <v>0.2</v>
      </c>
      <c r="E9" s="24">
        <f t="shared" ref="E9:H9" si="3">+E5/D6</f>
        <v>0.125</v>
      </c>
      <c r="F9" s="24">
        <f t="shared" si="3"/>
        <v>0.14285714285714285</v>
      </c>
      <c r="G9" s="24">
        <f t="shared" si="3"/>
        <v>0.1</v>
      </c>
      <c r="H9" s="24">
        <f t="shared" si="3"/>
        <v>0.1111111111111111</v>
      </c>
      <c r="I9" s="24">
        <v>0.1</v>
      </c>
      <c r="J9" s="24">
        <f>+I9</f>
        <v>0.1</v>
      </c>
      <c r="K9" s="24">
        <f t="shared" ref="K9:N9" si="4">+J9</f>
        <v>0.1</v>
      </c>
      <c r="L9" s="24">
        <f t="shared" si="4"/>
        <v>0.1</v>
      </c>
      <c r="M9" s="24">
        <f t="shared" si="4"/>
        <v>0.1</v>
      </c>
      <c r="N9" s="35">
        <f t="shared" si="4"/>
        <v>0.1</v>
      </c>
    </row>
    <row r="10" spans="2:14" ht="14.5" thickBot="1" x14ac:dyDescent="0.35"/>
    <row r="11" spans="2:14" x14ac:dyDescent="0.3">
      <c r="B11" s="39" t="s">
        <v>27</v>
      </c>
      <c r="C11" s="2">
        <v>1000000</v>
      </c>
      <c r="D11" s="2">
        <v>1000000</v>
      </c>
      <c r="E11" s="2">
        <f>+D11</f>
        <v>1000000</v>
      </c>
      <c r="F11" s="2">
        <f t="shared" ref="F11:H11" si="5">+E11</f>
        <v>1000000</v>
      </c>
      <c r="G11" s="2">
        <f t="shared" si="5"/>
        <v>1000000</v>
      </c>
      <c r="H11" s="2">
        <f t="shared" si="5"/>
        <v>1000000</v>
      </c>
      <c r="I11" s="2">
        <f>+I4*I12</f>
        <v>1428571.4285714286</v>
      </c>
      <c r="J11" s="2">
        <f t="shared" ref="J11:N11" si="6">+J4*J12</f>
        <v>1714285.7142857146</v>
      </c>
      <c r="K11" s="2">
        <f t="shared" si="6"/>
        <v>2000000.0000000002</v>
      </c>
      <c r="L11" s="2">
        <f>+L4*L12</f>
        <v>2428571.4285714286</v>
      </c>
      <c r="M11" s="2">
        <f t="shared" si="6"/>
        <v>2857142.8571428573</v>
      </c>
      <c r="N11" s="33">
        <f t="shared" si="6"/>
        <v>3428571.4285714291</v>
      </c>
    </row>
    <row r="12" spans="2:14" ht="14.5" thickBot="1" x14ac:dyDescent="0.35">
      <c r="B12" s="41" t="s">
        <v>9</v>
      </c>
      <c r="C12" s="10">
        <f>+C11/C4</f>
        <v>200000</v>
      </c>
      <c r="D12" s="10">
        <f>+D11/D4</f>
        <v>250000</v>
      </c>
      <c r="E12" s="10">
        <f t="shared" ref="E12:H12" si="7">+E11/E4</f>
        <v>142857.14285714287</v>
      </c>
      <c r="F12" s="10">
        <f>+F11/F4</f>
        <v>125000</v>
      </c>
      <c r="G12" s="10">
        <f t="shared" si="7"/>
        <v>111111.11111111111</v>
      </c>
      <c r="H12" s="10">
        <f t="shared" si="7"/>
        <v>142857.14285714287</v>
      </c>
      <c r="I12" s="10">
        <f>+H12</f>
        <v>142857.14285714287</v>
      </c>
      <c r="J12" s="10">
        <f t="shared" ref="J12:N12" si="8">+I12</f>
        <v>142857.14285714287</v>
      </c>
      <c r="K12" s="10">
        <f t="shared" si="8"/>
        <v>142857.14285714287</v>
      </c>
      <c r="L12" s="10">
        <f t="shared" si="8"/>
        <v>142857.14285714287</v>
      </c>
      <c r="M12" s="10">
        <f t="shared" si="8"/>
        <v>142857.14285714287</v>
      </c>
      <c r="N12" s="32">
        <f t="shared" si="8"/>
        <v>142857.14285714287</v>
      </c>
    </row>
    <row r="13" spans="2:14" ht="14.5" thickBot="1" x14ac:dyDescent="0.35"/>
    <row r="14" spans="2:14" x14ac:dyDescent="0.3">
      <c r="B14" s="39" t="s">
        <v>28</v>
      </c>
      <c r="C14" s="3"/>
      <c r="D14" s="3">
        <f>1/D9</f>
        <v>5</v>
      </c>
      <c r="E14" s="3">
        <f t="shared" ref="E14:N14" si="9">1/E9</f>
        <v>8</v>
      </c>
      <c r="F14" s="3">
        <f t="shared" si="9"/>
        <v>7</v>
      </c>
      <c r="G14" s="3">
        <f>1/G9</f>
        <v>10</v>
      </c>
      <c r="H14" s="3">
        <f>1/H9</f>
        <v>9</v>
      </c>
      <c r="I14" s="3">
        <f t="shared" si="9"/>
        <v>10</v>
      </c>
      <c r="J14" s="3">
        <f t="shared" si="9"/>
        <v>10</v>
      </c>
      <c r="K14" s="3">
        <f t="shared" si="9"/>
        <v>10</v>
      </c>
      <c r="L14" s="3">
        <f t="shared" si="9"/>
        <v>10</v>
      </c>
      <c r="M14" s="3">
        <f t="shared" si="9"/>
        <v>10</v>
      </c>
      <c r="N14" s="4">
        <f t="shared" si="9"/>
        <v>10</v>
      </c>
    </row>
    <row r="15" spans="2:14" x14ac:dyDescent="0.3">
      <c r="B15" s="40" t="s">
        <v>29</v>
      </c>
      <c r="C15" s="15">
        <v>59000</v>
      </c>
      <c r="D15" s="15">
        <v>59000</v>
      </c>
      <c r="E15" s="15">
        <v>59000</v>
      </c>
      <c r="F15" s="15">
        <v>59000</v>
      </c>
      <c r="G15" s="15">
        <v>59000</v>
      </c>
      <c r="H15" s="15">
        <v>59000</v>
      </c>
      <c r="I15" s="15">
        <v>59000</v>
      </c>
      <c r="J15" s="15">
        <v>59000</v>
      </c>
      <c r="K15" s="15">
        <v>59000</v>
      </c>
      <c r="L15" s="15">
        <v>59000</v>
      </c>
      <c r="M15" s="15">
        <v>59000</v>
      </c>
      <c r="N15" s="29">
        <v>59000</v>
      </c>
    </row>
    <row r="16" spans="2:14" x14ac:dyDescent="0.3">
      <c r="B16" s="40" t="s">
        <v>30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1.5</v>
      </c>
      <c r="J16" s="7">
        <f>+I16</f>
        <v>1.5</v>
      </c>
      <c r="K16" s="7">
        <f t="shared" ref="K16:N16" si="10">+J16</f>
        <v>1.5</v>
      </c>
      <c r="L16" s="7">
        <f t="shared" si="10"/>
        <v>1.5</v>
      </c>
      <c r="M16" s="7">
        <f t="shared" si="10"/>
        <v>1.5</v>
      </c>
      <c r="N16" s="8">
        <f t="shared" si="10"/>
        <v>1.5</v>
      </c>
    </row>
    <row r="17" spans="2:14" x14ac:dyDescent="0.3">
      <c r="B17" s="40" t="s">
        <v>31</v>
      </c>
      <c r="C17" s="15">
        <f>+C15</f>
        <v>59000</v>
      </c>
      <c r="D17" s="15">
        <f>+D15</f>
        <v>59000</v>
      </c>
      <c r="E17" s="15">
        <f t="shared" ref="E17:H17" si="11">+E15</f>
        <v>59000</v>
      </c>
      <c r="F17" s="15">
        <f t="shared" si="11"/>
        <v>59000</v>
      </c>
      <c r="G17" s="15">
        <f t="shared" si="11"/>
        <v>59000</v>
      </c>
      <c r="H17" s="15">
        <f t="shared" si="11"/>
        <v>59000</v>
      </c>
      <c r="I17" s="15">
        <f>88500</f>
        <v>88500</v>
      </c>
      <c r="J17" s="15">
        <f>+I17</f>
        <v>88500</v>
      </c>
      <c r="K17" s="15">
        <f t="shared" ref="K17:N17" si="12">+J17</f>
        <v>88500</v>
      </c>
      <c r="L17" s="15">
        <f t="shared" si="12"/>
        <v>88500</v>
      </c>
      <c r="M17" s="15">
        <f t="shared" si="12"/>
        <v>88500</v>
      </c>
      <c r="N17" s="29">
        <f t="shared" si="12"/>
        <v>88500</v>
      </c>
    </row>
    <row r="18" spans="2:14" x14ac:dyDescent="0.3">
      <c r="B18" s="40" t="s">
        <v>32</v>
      </c>
      <c r="C18" s="16">
        <v>0.5</v>
      </c>
      <c r="D18" s="16">
        <v>0.5</v>
      </c>
      <c r="E18" s="16">
        <v>0.5</v>
      </c>
      <c r="F18" s="16">
        <v>0.5</v>
      </c>
      <c r="G18" s="16">
        <v>0.5</v>
      </c>
      <c r="H18" s="16">
        <v>0.5</v>
      </c>
      <c r="I18" s="16">
        <v>0.5</v>
      </c>
      <c r="J18" s="16">
        <v>0.5</v>
      </c>
      <c r="K18" s="16">
        <v>0.5</v>
      </c>
      <c r="L18" s="16">
        <v>0.5</v>
      </c>
      <c r="M18" s="16">
        <v>0.5</v>
      </c>
      <c r="N18" s="31">
        <v>0.5</v>
      </c>
    </row>
    <row r="19" spans="2:14" ht="14.5" thickBot="1" x14ac:dyDescent="0.35">
      <c r="B19" s="41" t="s">
        <v>2</v>
      </c>
      <c r="C19" s="11"/>
      <c r="D19" s="10">
        <f>+D14*D17*D18</f>
        <v>147500</v>
      </c>
      <c r="E19" s="10">
        <f>+E14*E17*E18</f>
        <v>236000</v>
      </c>
      <c r="F19" s="10">
        <f t="shared" ref="F19:N19" si="13">+F14*F17*F18</f>
        <v>206500</v>
      </c>
      <c r="G19" s="10">
        <f t="shared" si="13"/>
        <v>295000</v>
      </c>
      <c r="H19" s="10">
        <f t="shared" si="13"/>
        <v>265500</v>
      </c>
      <c r="I19" s="10">
        <f t="shared" si="13"/>
        <v>442500</v>
      </c>
      <c r="J19" s="10">
        <f>+J14*J17*J18</f>
        <v>442500</v>
      </c>
      <c r="K19" s="10">
        <f t="shared" si="13"/>
        <v>442500</v>
      </c>
      <c r="L19" s="10">
        <f t="shared" si="13"/>
        <v>442500</v>
      </c>
      <c r="M19" s="10">
        <f t="shared" si="13"/>
        <v>442500</v>
      </c>
      <c r="N19" s="32">
        <f t="shared" si="13"/>
        <v>442500</v>
      </c>
    </row>
    <row r="20" spans="2:14" ht="14.5" thickBot="1" x14ac:dyDescent="0.35"/>
    <row r="21" spans="2:14" x14ac:dyDescent="0.3">
      <c r="B21" s="39" t="s">
        <v>3</v>
      </c>
      <c r="C21" s="22">
        <f>+C19/C12</f>
        <v>0</v>
      </c>
      <c r="D21" s="22">
        <f>+D19/D12</f>
        <v>0.59</v>
      </c>
      <c r="E21" s="17">
        <f t="shared" ref="E21:N21" si="14">+E19/E12</f>
        <v>1.6519999999999999</v>
      </c>
      <c r="F21" s="17">
        <f t="shared" si="14"/>
        <v>1.6519999999999999</v>
      </c>
      <c r="G21" s="17">
        <f t="shared" si="14"/>
        <v>2.6550000000000002</v>
      </c>
      <c r="H21" s="17">
        <f t="shared" si="14"/>
        <v>1.8584999999999998</v>
      </c>
      <c r="I21" s="17">
        <f t="shared" si="14"/>
        <v>3.0974999999999997</v>
      </c>
      <c r="J21" s="17">
        <f t="shared" si="14"/>
        <v>3.0974999999999997</v>
      </c>
      <c r="K21" s="17">
        <f t="shared" si="14"/>
        <v>3.0974999999999997</v>
      </c>
      <c r="L21" s="17">
        <f t="shared" si="14"/>
        <v>3.0974999999999997</v>
      </c>
      <c r="M21" s="17">
        <f t="shared" si="14"/>
        <v>3.0974999999999997</v>
      </c>
      <c r="N21" s="28">
        <f t="shared" si="14"/>
        <v>3.0974999999999997</v>
      </c>
    </row>
    <row r="22" spans="2:14" x14ac:dyDescent="0.3">
      <c r="B22" s="40" t="s">
        <v>4</v>
      </c>
      <c r="C22" s="15">
        <f>+C17*C18*12</f>
        <v>354000</v>
      </c>
      <c r="D22" s="15">
        <f>+D17*D18*12</f>
        <v>354000</v>
      </c>
      <c r="E22" s="15">
        <f t="shared" ref="E22:N22" si="15">+E17*E18*12</f>
        <v>354000</v>
      </c>
      <c r="F22" s="15">
        <f t="shared" si="15"/>
        <v>354000</v>
      </c>
      <c r="G22" s="15">
        <f t="shared" si="15"/>
        <v>354000</v>
      </c>
      <c r="H22" s="15">
        <f t="shared" si="15"/>
        <v>354000</v>
      </c>
      <c r="I22" s="15">
        <f t="shared" si="15"/>
        <v>531000</v>
      </c>
      <c r="J22" s="15">
        <f t="shared" si="15"/>
        <v>531000</v>
      </c>
      <c r="K22" s="15">
        <f t="shared" si="15"/>
        <v>531000</v>
      </c>
      <c r="L22" s="15">
        <f t="shared" si="15"/>
        <v>531000</v>
      </c>
      <c r="M22" s="15">
        <f t="shared" si="15"/>
        <v>531000</v>
      </c>
      <c r="N22" s="29">
        <f t="shared" si="15"/>
        <v>531000</v>
      </c>
    </row>
    <row r="23" spans="2:14" ht="14.5" thickBot="1" x14ac:dyDescent="0.35">
      <c r="B23" s="41" t="s">
        <v>33</v>
      </c>
      <c r="C23" s="18">
        <f>+C12/C22*12</f>
        <v>6.7796610169491522</v>
      </c>
      <c r="D23" s="18">
        <f>+D12/D22*12</f>
        <v>8.4745762711864412</v>
      </c>
      <c r="E23" s="18">
        <f t="shared" ref="E23:N23" si="16">+E12/E22*12</f>
        <v>4.8426150121065383</v>
      </c>
      <c r="F23" s="18">
        <f t="shared" si="16"/>
        <v>4.2372881355932206</v>
      </c>
      <c r="G23" s="18">
        <f t="shared" si="16"/>
        <v>3.7664783427495294</v>
      </c>
      <c r="H23" s="18">
        <f t="shared" si="16"/>
        <v>4.8426150121065383</v>
      </c>
      <c r="I23" s="18">
        <f t="shared" si="16"/>
        <v>3.2284100080710254</v>
      </c>
      <c r="J23" s="18">
        <f t="shared" si="16"/>
        <v>3.2284100080710254</v>
      </c>
      <c r="K23" s="18">
        <f t="shared" si="16"/>
        <v>3.2284100080710254</v>
      </c>
      <c r="L23" s="18">
        <f t="shared" si="16"/>
        <v>3.2284100080710254</v>
      </c>
      <c r="M23" s="18">
        <f t="shared" si="16"/>
        <v>3.2284100080710254</v>
      </c>
      <c r="N23" s="30">
        <f t="shared" si="16"/>
        <v>3.2284100080710254</v>
      </c>
    </row>
    <row r="24" spans="2:14" ht="14.5" thickBot="1" x14ac:dyDescent="0.35"/>
    <row r="25" spans="2:14" x14ac:dyDescent="0.3">
      <c r="B25" s="39" t="s">
        <v>34</v>
      </c>
      <c r="C25" s="21">
        <f>+C6*C17</f>
        <v>295000</v>
      </c>
      <c r="D25" s="21">
        <f>+D6*D17</f>
        <v>472000</v>
      </c>
      <c r="E25" s="21">
        <f t="shared" ref="E25:N25" si="17">+E6*E17</f>
        <v>826000</v>
      </c>
      <c r="F25" s="21">
        <f t="shared" si="17"/>
        <v>1180000</v>
      </c>
      <c r="G25" s="21">
        <f t="shared" si="17"/>
        <v>1593000</v>
      </c>
      <c r="H25" s="21">
        <f t="shared" si="17"/>
        <v>1829000</v>
      </c>
      <c r="I25" s="21">
        <f t="shared" si="17"/>
        <v>3274500</v>
      </c>
      <c r="J25" s="21">
        <f t="shared" si="17"/>
        <v>3982500</v>
      </c>
      <c r="K25" s="21">
        <f t="shared" si="17"/>
        <v>4779000</v>
      </c>
      <c r="L25" s="21">
        <f>+L6*L17</f>
        <v>5752500</v>
      </c>
      <c r="M25" s="21">
        <f t="shared" si="17"/>
        <v>6903000</v>
      </c>
      <c r="N25" s="26">
        <f t="shared" si="17"/>
        <v>8319000</v>
      </c>
    </row>
    <row r="26" spans="2:14" ht="14.5" thickBot="1" x14ac:dyDescent="0.35">
      <c r="B26" s="41" t="s">
        <v>35</v>
      </c>
      <c r="C26" s="25">
        <f>+C25*C18-C11</f>
        <v>-852500</v>
      </c>
      <c r="D26" s="25">
        <f t="shared" ref="D26:N26" si="18">+D25*D18-D11</f>
        <v>-764000</v>
      </c>
      <c r="E26" s="25">
        <f t="shared" si="18"/>
        <v>-587000</v>
      </c>
      <c r="F26" s="25">
        <f t="shared" si="18"/>
        <v>-410000</v>
      </c>
      <c r="G26" s="25">
        <f t="shared" si="18"/>
        <v>-203500</v>
      </c>
      <c r="H26" s="25">
        <f t="shared" si="18"/>
        <v>-85500</v>
      </c>
      <c r="I26" s="25">
        <f t="shared" si="18"/>
        <v>208678.57142857136</v>
      </c>
      <c r="J26" s="25">
        <f t="shared" si="18"/>
        <v>276964.28571428545</v>
      </c>
      <c r="K26" s="25">
        <f t="shared" si="18"/>
        <v>389499.99999999977</v>
      </c>
      <c r="L26" s="25">
        <f t="shared" si="18"/>
        <v>447678.57142857136</v>
      </c>
      <c r="M26" s="25">
        <f t="shared" si="18"/>
        <v>594357.14285714272</v>
      </c>
      <c r="N26" s="27">
        <f t="shared" si="18"/>
        <v>730928.5714285709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D7F9F-04CE-4F7A-B22C-263D694C75BD}">
  <dimension ref="B2:N6"/>
  <sheetViews>
    <sheetView zoomScale="113" workbookViewId="0">
      <selection activeCell="J7" sqref="J7"/>
    </sheetView>
  </sheetViews>
  <sheetFormatPr defaultRowHeight="14" x14ac:dyDescent="0.3"/>
  <sheetData>
    <row r="2" spans="2:14" x14ac:dyDescent="0.3"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</row>
    <row r="3" spans="2:14" x14ac:dyDescent="0.3">
      <c r="B3" t="s">
        <v>6</v>
      </c>
      <c r="C3">
        <v>5</v>
      </c>
      <c r="D3">
        <v>4</v>
      </c>
      <c r="E3">
        <v>7</v>
      </c>
      <c r="F3">
        <v>8</v>
      </c>
      <c r="G3">
        <v>9</v>
      </c>
      <c r="H3">
        <v>7</v>
      </c>
      <c r="I3">
        <v>10</v>
      </c>
      <c r="J3">
        <v>12</v>
      </c>
      <c r="K3">
        <v>14</v>
      </c>
      <c r="L3">
        <v>17</v>
      </c>
      <c r="M3">
        <v>20</v>
      </c>
      <c r="N3">
        <v>24</v>
      </c>
    </row>
    <row r="4" spans="2:14" x14ac:dyDescent="0.3">
      <c r="B4" t="s">
        <v>7</v>
      </c>
      <c r="C4">
        <v>0</v>
      </c>
      <c r="D4">
        <v>-1</v>
      </c>
      <c r="E4">
        <v>-1</v>
      </c>
      <c r="F4">
        <v>-2</v>
      </c>
      <c r="G4">
        <v>-2</v>
      </c>
      <c r="H4">
        <v>-3</v>
      </c>
      <c r="I4">
        <v>-4</v>
      </c>
      <c r="J4">
        <v>-4</v>
      </c>
      <c r="K4">
        <v>-5</v>
      </c>
      <c r="L4">
        <v>-6</v>
      </c>
      <c r="M4">
        <v>-7</v>
      </c>
      <c r="N4">
        <v>-8</v>
      </c>
    </row>
    <row r="5" spans="2:14" x14ac:dyDescent="0.3">
      <c r="B5" t="s">
        <v>8</v>
      </c>
      <c r="C5">
        <v>5</v>
      </c>
      <c r="D5">
        <v>8</v>
      </c>
      <c r="E5">
        <v>14</v>
      </c>
      <c r="F5">
        <v>20</v>
      </c>
      <c r="G5">
        <v>27</v>
      </c>
      <c r="H5">
        <v>31</v>
      </c>
      <c r="I5">
        <v>37</v>
      </c>
      <c r="J5">
        <v>45</v>
      </c>
      <c r="K5">
        <v>54</v>
      </c>
      <c r="L5">
        <v>65</v>
      </c>
      <c r="M5">
        <v>78</v>
      </c>
      <c r="N5">
        <v>94</v>
      </c>
    </row>
    <row r="6" spans="2:14" x14ac:dyDescent="0.3">
      <c r="C6">
        <v>0</v>
      </c>
      <c r="D6">
        <v>0</v>
      </c>
      <c r="E6">
        <v>1</v>
      </c>
      <c r="F6">
        <v>0</v>
      </c>
      <c r="G6">
        <v>3</v>
      </c>
      <c r="H6">
        <v>2</v>
      </c>
      <c r="I6">
        <v>1</v>
      </c>
      <c r="J6">
        <v>4</v>
      </c>
      <c r="K6">
        <v>5</v>
      </c>
      <c r="L6">
        <v>3</v>
      </c>
      <c r="M6">
        <v>7</v>
      </c>
      <c r="N6">
        <v>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c908b1-f277-4340-90a9-4611d0b0f078" xsi:nil="true"/>
    <lcf76f155ced4ddcb4097134ff3c332f xmlns="f7497011-41e9-4539-8eaa-a91e26322f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F6F202B989444B8E513D90358DBD5" ma:contentTypeVersion="16" ma:contentTypeDescription="Create a new document." ma:contentTypeScope="" ma:versionID="a1e98294e94b38da44cb34f9995b8d56">
  <xsd:schema xmlns:xsd="http://www.w3.org/2001/XMLSchema" xmlns:xs="http://www.w3.org/2001/XMLSchema" xmlns:p="http://schemas.microsoft.com/office/2006/metadata/properties" xmlns:ns2="f7497011-41e9-4539-8eaa-a91e26322fc1" xmlns:ns3="36ab4214-ab26-4180-94f5-c882e3796056" xmlns:ns4="50c908b1-f277-4340-90a9-4611d0b0f078" targetNamespace="http://schemas.microsoft.com/office/2006/metadata/properties" ma:root="true" ma:fieldsID="463c619b4acbaaa66b820eb02212a806" ns2:_="" ns3:_="" ns4:_="">
    <xsd:import namespace="f7497011-41e9-4539-8eaa-a91e26322fc1"/>
    <xsd:import namespace="36ab4214-ab26-4180-94f5-c882e3796056"/>
    <xsd:import namespace="50c908b1-f277-4340-90a9-4611d0b0f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97011-41e9-4539-8eaa-a91e26322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b4214-ab26-4180-94f5-c882e3796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08b1-f277-4340-90a9-4611d0b0f07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e94d8fc-1e66-4f71-a6c2-6ba77f95e9eb}" ma:internalName="TaxCatchAll" ma:showField="CatchAllData" ma:web="36ab4214-ab26-4180-94f5-c882e3796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5FC87-59DB-4711-8169-CA1D777CC13A}">
  <ds:schemaRefs>
    <ds:schemaRef ds:uri="http://schemas.microsoft.com/office/2006/metadata/properties"/>
    <ds:schemaRef ds:uri="http://schemas.microsoft.com/office/infopath/2007/PartnerControls"/>
    <ds:schemaRef ds:uri="50c908b1-f277-4340-90a9-4611d0b0f078"/>
    <ds:schemaRef ds:uri="f7497011-41e9-4539-8eaa-a91e26322fc1"/>
  </ds:schemaRefs>
</ds:datastoreItem>
</file>

<file path=customXml/itemProps2.xml><?xml version="1.0" encoding="utf-8"?>
<ds:datastoreItem xmlns:ds="http://schemas.openxmlformats.org/officeDocument/2006/customXml" ds:itemID="{A81FE817-7213-4D30-A5C6-77A02CAE5A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13AE1E-7930-455F-AF6A-14E64B18B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97011-41e9-4539-8eaa-a91e26322fc1"/>
    <ds:schemaRef ds:uri="36ab4214-ab26-4180-94f5-c882e3796056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Schifino</dc:creator>
  <cp:lastModifiedBy>Katerine Schifino</cp:lastModifiedBy>
  <dcterms:created xsi:type="dcterms:W3CDTF">2022-06-23T20:58:12Z</dcterms:created>
  <dcterms:modified xsi:type="dcterms:W3CDTF">2022-06-28T16:23:29Z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0x0101007C4F6F202B989444B8E513D90358DBD5</vt:lpwstr>
  </property>
  <property fmtid="{D5CDD505-2E9C-101B-9397-08002B2CF9AE}" pid="3" name="MediaServiceImageTags">
    <vt:lpwstr/>
  </property>
</Properties>
</file>